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1475" windowHeight="7230"/>
  </bookViews>
  <sheets>
    <sheet name="Helmholtz" sheetId="1" r:id="rId1"/>
  </sheets>
  <definedNames>
    <definedName name="solver_adj" localSheetId="0" hidden="1">Helmholtz!$B$5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Helmholtz!$B$9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130.81</definedName>
  </definedNames>
  <calcPr calcId="125725"/>
</workbook>
</file>

<file path=xl/calcChain.xml><?xml version="1.0" encoding="utf-8"?>
<calcChain xmlns="http://schemas.openxmlformats.org/spreadsheetml/2006/main">
  <c r="I71" i="1"/>
  <c r="K71" s="1"/>
  <c r="I70"/>
  <c r="K70" s="1"/>
  <c r="I69"/>
  <c r="K69" s="1"/>
  <c r="I68"/>
  <c r="K68" s="1"/>
  <c r="I67"/>
  <c r="K67" s="1"/>
  <c r="I66"/>
  <c r="K66" s="1"/>
  <c r="I65"/>
  <c r="K65" s="1"/>
  <c r="I64"/>
  <c r="K64" s="1"/>
  <c r="I63"/>
  <c r="K63" s="1"/>
  <c r="I62"/>
  <c r="K62" s="1"/>
  <c r="I61"/>
  <c r="K61" s="1"/>
  <c r="I60"/>
  <c r="K60" s="1"/>
  <c r="I59"/>
  <c r="K59" s="1"/>
  <c r="I58"/>
  <c r="K58" s="1"/>
  <c r="I57"/>
  <c r="K57" s="1"/>
  <c r="I56"/>
  <c r="K56" s="1"/>
  <c r="I55"/>
  <c r="K55" s="1"/>
  <c r="I54"/>
  <c r="K54" s="1"/>
  <c r="I53"/>
  <c r="K53" s="1"/>
  <c r="I52"/>
  <c r="K52" s="1"/>
  <c r="I51"/>
  <c r="K51" s="1"/>
  <c r="I50"/>
  <c r="K50" s="1"/>
  <c r="I49"/>
  <c r="K49" s="1"/>
  <c r="I48"/>
  <c r="K48" s="1"/>
  <c r="I47"/>
  <c r="K47" s="1"/>
  <c r="I46"/>
  <c r="K46" s="1"/>
  <c r="I45"/>
  <c r="K45" s="1"/>
  <c r="I44"/>
  <c r="K44" s="1"/>
  <c r="I43"/>
  <c r="K43" s="1"/>
  <c r="I42"/>
  <c r="K42" s="1"/>
  <c r="I41"/>
  <c r="K41" s="1"/>
  <c r="I40"/>
  <c r="K40" s="1"/>
  <c r="I39"/>
  <c r="K39" s="1"/>
  <c r="I38"/>
  <c r="K38" s="1"/>
  <c r="I37"/>
  <c r="K37" s="1"/>
  <c r="I36"/>
  <c r="K36" s="1"/>
  <c r="I35"/>
  <c r="K35" s="1"/>
  <c r="I34"/>
  <c r="K34" s="1"/>
  <c r="I33"/>
  <c r="K33" s="1"/>
  <c r="I32"/>
  <c r="K32" s="1"/>
  <c r="I31"/>
  <c r="K31" s="1"/>
  <c r="I30"/>
  <c r="K30" s="1"/>
  <c r="I29"/>
  <c r="K29" s="1"/>
  <c r="I28"/>
  <c r="K28" s="1"/>
  <c r="I27"/>
  <c r="K27" s="1"/>
  <c r="I26"/>
  <c r="K26" s="1"/>
  <c r="I25"/>
  <c r="K25" s="1"/>
  <c r="F25"/>
  <c r="I24"/>
  <c r="K24" s="1"/>
  <c r="F24"/>
  <c r="F36" s="1"/>
  <c r="I23"/>
  <c r="K23" s="1"/>
  <c r="F23"/>
  <c r="I22"/>
  <c r="K22" s="1"/>
  <c r="F22"/>
  <c r="F34" s="1"/>
  <c r="I21"/>
  <c r="K21" s="1"/>
  <c r="F21"/>
  <c r="I20"/>
  <c r="K20" s="1"/>
  <c r="F20"/>
  <c r="F32" s="1"/>
  <c r="I19"/>
  <c r="K19" s="1"/>
  <c r="F19"/>
  <c r="I18"/>
  <c r="K18" s="1"/>
  <c r="F18"/>
  <c r="F30" s="1"/>
  <c r="I17"/>
  <c r="K17" s="1"/>
  <c r="F17"/>
  <c r="I16"/>
  <c r="K16" s="1"/>
  <c r="F16"/>
  <c r="F28" s="1"/>
  <c r="I15"/>
  <c r="K15" s="1"/>
  <c r="F15"/>
  <c r="I14"/>
  <c r="K14" s="1"/>
  <c r="F14"/>
  <c r="F26" s="1"/>
  <c r="I13"/>
  <c r="K13" s="1"/>
  <c r="I12"/>
  <c r="K12" s="1"/>
  <c r="I11"/>
  <c r="K11" s="1"/>
  <c r="I10"/>
  <c r="K10" s="1"/>
  <c r="I9"/>
  <c r="K9" s="1"/>
  <c r="I8"/>
  <c r="K8" s="1"/>
  <c r="I7"/>
  <c r="K7" s="1"/>
  <c r="I6"/>
  <c r="K6" s="1"/>
  <c r="B6"/>
  <c r="I5"/>
  <c r="K5" s="1"/>
  <c r="I4"/>
  <c r="K4" s="1"/>
  <c r="B4"/>
  <c r="I3"/>
  <c r="K3" s="1"/>
  <c r="G3"/>
  <c r="G4" s="1"/>
  <c r="B3"/>
  <c r="J2"/>
  <c r="I2"/>
  <c r="K2" s="1"/>
  <c r="B9" l="1"/>
  <c r="M2"/>
  <c r="L2"/>
  <c r="M3"/>
  <c r="L3"/>
  <c r="L4"/>
  <c r="M4"/>
  <c r="M7"/>
  <c r="L7"/>
  <c r="L9"/>
  <c r="M9"/>
  <c r="L11"/>
  <c r="M11"/>
  <c r="L13"/>
  <c r="M13"/>
  <c r="M14"/>
  <c r="L14"/>
  <c r="L15"/>
  <c r="M15"/>
  <c r="M16"/>
  <c r="L16"/>
  <c r="L17"/>
  <c r="M17"/>
  <c r="M18"/>
  <c r="L18"/>
  <c r="L19"/>
  <c r="M19"/>
  <c r="M20"/>
  <c r="L20"/>
  <c r="L21"/>
  <c r="M21"/>
  <c r="M22"/>
  <c r="L22"/>
  <c r="L23"/>
  <c r="M23"/>
  <c r="M24"/>
  <c r="L24"/>
  <c r="L25"/>
  <c r="M25"/>
  <c r="L27"/>
  <c r="M27"/>
  <c r="L29"/>
  <c r="M29"/>
  <c r="L31"/>
  <c r="M31"/>
  <c r="L33"/>
  <c r="M33"/>
  <c r="L35"/>
  <c r="M35"/>
  <c r="L37"/>
  <c r="M37"/>
  <c r="L39"/>
  <c r="M39"/>
  <c r="L41"/>
  <c r="M41"/>
  <c r="L43"/>
  <c r="M43"/>
  <c r="L45"/>
  <c r="M45"/>
  <c r="L47"/>
  <c r="M47"/>
  <c r="L49"/>
  <c r="M49"/>
  <c r="L51"/>
  <c r="M51"/>
  <c r="L53"/>
  <c r="M53"/>
  <c r="L55"/>
  <c r="M55"/>
  <c r="L57"/>
  <c r="M57"/>
  <c r="L59"/>
  <c r="M59"/>
  <c r="L61"/>
  <c r="M61"/>
  <c r="L63"/>
  <c r="M63"/>
  <c r="L65"/>
  <c r="M65"/>
  <c r="L67"/>
  <c r="M67"/>
  <c r="L69"/>
  <c r="M69"/>
  <c r="L71"/>
  <c r="M71"/>
  <c r="G5"/>
  <c r="J4"/>
  <c r="L5"/>
  <c r="M5"/>
  <c r="M6"/>
  <c r="L6"/>
  <c r="M8"/>
  <c r="L8"/>
  <c r="L10"/>
  <c r="M10"/>
  <c r="L12"/>
  <c r="M12"/>
  <c r="F38"/>
  <c r="F40"/>
  <c r="F42"/>
  <c r="F44"/>
  <c r="F46"/>
  <c r="F48"/>
  <c r="M26"/>
  <c r="L26"/>
  <c r="M28"/>
  <c r="L28"/>
  <c r="M30"/>
  <c r="L30"/>
  <c r="M32"/>
  <c r="L32"/>
  <c r="M34"/>
  <c r="L34"/>
  <c r="M36"/>
  <c r="L36"/>
  <c r="M38"/>
  <c r="L38"/>
  <c r="M40"/>
  <c r="L40"/>
  <c r="M42"/>
  <c r="L42"/>
  <c r="M44"/>
  <c r="L44"/>
  <c r="M46"/>
  <c r="L46"/>
  <c r="M48"/>
  <c r="L48"/>
  <c r="M50"/>
  <c r="L50"/>
  <c r="M52"/>
  <c r="L52"/>
  <c r="M54"/>
  <c r="L54"/>
  <c r="M56"/>
  <c r="L56"/>
  <c r="M58"/>
  <c r="L58"/>
  <c r="M60"/>
  <c r="L60"/>
  <c r="M62"/>
  <c r="L62"/>
  <c r="M64"/>
  <c r="L64"/>
  <c r="M66"/>
  <c r="L66"/>
  <c r="M68"/>
  <c r="L68"/>
  <c r="M70"/>
  <c r="L70"/>
  <c r="J3"/>
  <c r="F27"/>
  <c r="F29"/>
  <c r="F31"/>
  <c r="F33"/>
  <c r="F35"/>
  <c r="F37"/>
  <c r="F47" l="1"/>
  <c r="F43"/>
  <c r="F39"/>
  <c r="F60"/>
  <c r="F56"/>
  <c r="F52"/>
  <c r="F49"/>
  <c r="F45"/>
  <c r="F41"/>
  <c r="F58"/>
  <c r="F54"/>
  <c r="F50"/>
  <c r="J5"/>
  <c r="G6"/>
  <c r="F66" l="1"/>
  <c r="F53"/>
  <c r="F61"/>
  <c r="F68"/>
  <c r="F51"/>
  <c r="F59"/>
  <c r="G7"/>
  <c r="J6"/>
  <c r="F62"/>
  <c r="F70"/>
  <c r="F57"/>
  <c r="F64"/>
  <c r="F72"/>
  <c r="F55"/>
  <c r="F67" l="1"/>
  <c r="F69"/>
  <c r="G8"/>
  <c r="J7"/>
  <c r="F63"/>
  <c r="F73"/>
  <c r="F71"/>
  <c r="F65"/>
  <c r="G9" l="1"/>
  <c r="J8"/>
  <c r="G10" l="1"/>
  <c r="J9"/>
  <c r="G11" l="1"/>
  <c r="J10"/>
  <c r="G12" l="1"/>
  <c r="J11"/>
  <c r="G13" l="1"/>
  <c r="J12"/>
  <c r="J13" l="1"/>
  <c r="G14"/>
  <c r="J14" l="1"/>
  <c r="G15"/>
  <c r="G16" l="1"/>
  <c r="J15"/>
  <c r="J16" l="1"/>
  <c r="G17"/>
  <c r="G18" l="1"/>
  <c r="J17"/>
  <c r="J18" l="1"/>
  <c r="G19"/>
  <c r="G20" l="1"/>
  <c r="J19"/>
  <c r="J20" l="1"/>
  <c r="G21"/>
  <c r="G22" l="1"/>
  <c r="J21"/>
  <c r="J22" l="1"/>
  <c r="G23"/>
  <c r="G24" l="1"/>
  <c r="J23"/>
  <c r="J24" l="1"/>
  <c r="G25"/>
  <c r="G26" l="1"/>
  <c r="J25"/>
  <c r="J26" l="1"/>
  <c r="G27"/>
  <c r="G28" l="1"/>
  <c r="J27"/>
  <c r="J28" l="1"/>
  <c r="G29"/>
  <c r="G30" l="1"/>
  <c r="J29"/>
  <c r="J30" l="1"/>
  <c r="G31"/>
  <c r="G32" l="1"/>
  <c r="J31"/>
  <c r="C8" s="1"/>
  <c r="B8" s="1"/>
  <c r="J32" l="1"/>
  <c r="C10" s="1"/>
  <c r="B10" s="1"/>
  <c r="B14" s="1"/>
  <c r="C14" s="1"/>
  <c r="G33"/>
  <c r="C15" l="1"/>
  <c r="C16"/>
  <c r="C13"/>
  <c r="B13" s="1"/>
  <c r="C12"/>
  <c r="B12" s="1"/>
  <c r="G34"/>
  <c r="J33"/>
  <c r="J34" l="1"/>
  <c r="G35"/>
  <c r="G36" l="1"/>
  <c r="J35"/>
  <c r="J36" l="1"/>
  <c r="G37"/>
  <c r="G38" l="1"/>
  <c r="J37"/>
  <c r="J38" l="1"/>
  <c r="G39"/>
  <c r="G40" l="1"/>
  <c r="J39"/>
  <c r="J40" l="1"/>
  <c r="G41"/>
  <c r="G42" l="1"/>
  <c r="J41"/>
  <c r="J42" l="1"/>
  <c r="G43"/>
  <c r="G44" l="1"/>
  <c r="J43"/>
  <c r="B15" s="1"/>
  <c r="J44" l="1"/>
  <c r="G45"/>
  <c r="G46" l="1"/>
  <c r="J45"/>
  <c r="J46" l="1"/>
  <c r="G47"/>
  <c r="G48" l="1"/>
  <c r="J47"/>
  <c r="J48" l="1"/>
  <c r="G49"/>
  <c r="J49" l="1"/>
  <c r="G50"/>
  <c r="J50" l="1"/>
  <c r="B16" s="1"/>
  <c r="G51"/>
  <c r="G52" l="1"/>
  <c r="J51"/>
  <c r="J52" l="1"/>
  <c r="G53"/>
  <c r="G54" l="1"/>
  <c r="J53"/>
  <c r="J54" l="1"/>
  <c r="G55"/>
  <c r="G56" l="1"/>
  <c r="J55"/>
  <c r="J56" l="1"/>
  <c r="G57"/>
  <c r="G58" l="1"/>
  <c r="J57"/>
  <c r="J58" l="1"/>
  <c r="G59"/>
  <c r="G60" l="1"/>
  <c r="J59"/>
  <c r="J60" l="1"/>
  <c r="G61"/>
  <c r="G62" l="1"/>
  <c r="J61"/>
  <c r="J62" l="1"/>
  <c r="G63"/>
  <c r="G64" l="1"/>
  <c r="J63"/>
  <c r="J64" l="1"/>
  <c r="G65"/>
  <c r="G66" l="1"/>
  <c r="J65"/>
  <c r="J66" l="1"/>
  <c r="G67"/>
  <c r="G68" l="1"/>
  <c r="J67"/>
  <c r="J68" l="1"/>
  <c r="G69"/>
  <c r="G70" l="1"/>
  <c r="J69"/>
  <c r="J70" l="1"/>
  <c r="G71"/>
  <c r="J71" s="1"/>
</calcChain>
</file>

<file path=xl/sharedStrings.xml><?xml version="1.0" encoding="utf-8"?>
<sst xmlns="http://schemas.openxmlformats.org/spreadsheetml/2006/main" count="58" uniqueCount="52">
  <si>
    <t>Gaseous 
Media</t>
  </si>
  <si>
    <t>Note</t>
  </si>
  <si>
    <t>Scale</t>
  </si>
  <si>
    <t>Power No</t>
  </si>
  <si>
    <t>Frequency 
(Hz)</t>
  </si>
  <si>
    <t xml:space="preserve">    Note &amp; Scale     '</t>
  </si>
  <si>
    <t>Octave</t>
  </si>
  <si>
    <t>Comp 5th</t>
  </si>
  <si>
    <t>Gas 20degC, 1ATM</t>
  </si>
  <si>
    <t>Speed of Sound (m/s)</t>
  </si>
  <si>
    <t>Mol Mass</t>
  </si>
  <si>
    <t>γ</t>
  </si>
  <si>
    <t>C</t>
  </si>
  <si>
    <t>A</t>
  </si>
  <si>
    <t>m/s</t>
  </si>
  <si>
    <t>A#</t>
  </si>
  <si>
    <t>Argon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</si>
  <si>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</si>
  <si>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B</t>
  </si>
  <si>
    <t>Carbon Dioxide</t>
  </si>
  <si>
    <t>D</t>
  </si>
  <si>
    <t>m</t>
  </si>
  <si>
    <t>Ethylene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</si>
  <si>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</si>
  <si>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C#</t>
  </si>
  <si>
    <t>Helium</t>
  </si>
  <si>
    <t>Hydrogen</t>
  </si>
  <si>
    <t>Flat</t>
  </si>
  <si>
    <t>D#</t>
  </si>
  <si>
    <t>Krypton</t>
  </si>
  <si>
    <t xml:space="preserve">Resonance frequency is </t>
  </si>
  <si>
    <t>Hz</t>
  </si>
  <si>
    <t>E</t>
  </si>
  <si>
    <t>Methane</t>
  </si>
  <si>
    <t>Sharp</t>
  </si>
  <si>
    <t>F</t>
  </si>
  <si>
    <t>Propane</t>
  </si>
  <si>
    <t>F#</t>
  </si>
  <si>
    <t>Sulfur Dioxide</t>
  </si>
  <si>
    <t>Low 5th</t>
  </si>
  <si>
    <t>G</t>
  </si>
  <si>
    <t>Xenon</t>
  </si>
  <si>
    <t>Octave Low</t>
  </si>
  <si>
    <t>G#</t>
  </si>
  <si>
    <t>Closest Funtamenal</t>
  </si>
  <si>
    <t>Air (Dry)</t>
  </si>
  <si>
    <t>D (diameter)</t>
  </si>
  <si>
    <t>S (Hole surface)</t>
  </si>
  <si>
    <t>L (Length of tube)</t>
  </si>
  <si>
    <t>c (speed of sound)</t>
  </si>
  <si>
    <t>V (volume of resonator)</t>
  </si>
  <si>
    <t>Temp (for Calcs)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</si>
</sst>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vertAlign val="superscript"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right" textRotation="45"/>
    </xf>
    <xf numFmtId="0" fontId="2" fillId="0" borderId="0" xfId="0" applyFont="1" applyAlignment="1">
      <alignment horizontal="left" textRotation="45"/>
    </xf>
    <xf numFmtId="0" fontId="2" fillId="0" borderId="0" xfId="0" applyFont="1" applyAlignment="1">
      <alignment textRotation="90"/>
    </xf>
    <xf numFmtId="2" fontId="2" fillId="0" borderId="0" xfId="0" applyNumberFormat="1" applyFont="1" applyAlignment="1">
      <alignment textRotation="45" wrapText="1"/>
    </xf>
    <xf numFmtId="0" fontId="2" fillId="0" borderId="0" xfId="0" quotePrefix="1" applyFont="1" applyAlignment="1">
      <alignment horizontal="center" vertical="center" textRotation="45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0" fillId="0" borderId="0" xfId="0" applyFont="1" applyAlignment="1">
      <alignment horizontal="right" vertical="center"/>
    </xf>
    <xf numFmtId="0" fontId="0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4" fontId="0" fillId="0" borderId="0" xfId="0" applyNumberFormat="1"/>
    <xf numFmtId="2" fontId="0" fillId="2" borderId="0" xfId="0" applyNumberFormat="1" applyFill="1"/>
    <xf numFmtId="0" fontId="0" fillId="2" borderId="0" xfId="0" applyFill="1"/>
    <xf numFmtId="2" fontId="0" fillId="3" borderId="0" xfId="0" applyNumberFormat="1" applyFill="1"/>
    <xf numFmtId="9" fontId="0" fillId="0" borderId="0" xfId="1" applyFont="1"/>
    <xf numFmtId="0" fontId="0" fillId="4" borderId="0" xfId="0" applyFill="1"/>
    <xf numFmtId="2" fontId="0" fillId="4" borderId="0" xfId="0" applyNumberFormat="1" applyFill="1"/>
    <xf numFmtId="0" fontId="0" fillId="5" borderId="0" xfId="0" applyFill="1"/>
    <xf numFmtId="2" fontId="0" fillId="5" borderId="0" xfId="0" applyNumberFormat="1" applyFill="1"/>
    <xf numFmtId="0" fontId="0" fillId="6" borderId="0" xfId="0" applyFill="1"/>
    <xf numFmtId="2" fontId="0" fillId="6" borderId="0" xfId="0" applyNumberFormat="1" applyFill="1"/>
    <xf numFmtId="0" fontId="0" fillId="7" borderId="0" xfId="0" applyFill="1"/>
    <xf numFmtId="2" fontId="0" fillId="7" borderId="0" xfId="0" applyNumberFormat="1" applyFill="1"/>
  </cellXfs>
  <cellStyles count="2">
    <cellStyle name="Normal" xfId="0" builtinId="0"/>
    <cellStyle name="Percent" xfId="1" builtinId="5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7</xdr:row>
      <xdr:rowOff>95250</xdr:rowOff>
    </xdr:from>
    <xdr:to>
      <xdr:col>4</xdr:col>
      <xdr:colOff>447675</xdr:colOff>
      <xdr:row>9</xdr:row>
      <xdr:rowOff>95250</xdr:rowOff>
    </xdr:to>
    <xdr:pic>
      <xdr:nvPicPr>
        <xdr:cNvPr id="2" name="Picture 1" descr=" 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19450" y="1943100"/>
          <a:ext cx="914400" cy="3810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533399</xdr:colOff>
      <xdr:row>1</xdr:row>
      <xdr:rowOff>124903</xdr:rowOff>
    </xdr:from>
    <xdr:to>
      <xdr:col>5</xdr:col>
      <xdr:colOff>180974</xdr:colOff>
      <xdr:row>3</xdr:row>
      <xdr:rowOff>154781</xdr:rowOff>
    </xdr:to>
    <xdr:pic>
      <xdr:nvPicPr>
        <xdr:cNvPr id="3" name="Picture 2" descr="http://hyperphysics.phy-astr.gsu.edu/hbase/sound/imgsou/sspe1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00374" y="772603"/>
          <a:ext cx="1476375" cy="41087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73"/>
  <sheetViews>
    <sheetView tabSelected="1" workbookViewId="0">
      <selection activeCell="B3" sqref="B3"/>
    </sheetView>
  </sheetViews>
  <sheetFormatPr defaultRowHeight="15"/>
  <cols>
    <col min="1" max="1" width="22.140625" customWidth="1"/>
    <col min="2" max="2" width="14.85546875" customWidth="1"/>
    <col min="5" max="5" width="9.140625" customWidth="1"/>
    <col min="6" max="6" width="9.140625" style="13" customWidth="1"/>
    <col min="7" max="7" width="6.42578125" style="14" customWidth="1"/>
    <col min="8" max="8" width="3" customWidth="1"/>
    <col min="9" max="9" width="9.140625" style="15" customWidth="1"/>
    <col min="10" max="15" width="9.140625" customWidth="1"/>
    <col min="16" max="16" width="18.5703125" customWidth="1"/>
    <col min="17" max="17" width="13.28515625" customWidth="1"/>
  </cols>
  <sheetData>
    <row r="1" spans="1:19" s="3" customFormat="1" ht="51">
      <c r="A1" s="1" t="s">
        <v>0</v>
      </c>
      <c r="B1" s="2" t="s">
        <v>45</v>
      </c>
      <c r="F1" s="4" t="s">
        <v>1</v>
      </c>
      <c r="G1" s="5" t="s">
        <v>2</v>
      </c>
      <c r="H1" s="6" t="s">
        <v>3</v>
      </c>
      <c r="I1" s="7" t="s">
        <v>4</v>
      </c>
      <c r="J1" s="8" t="s">
        <v>5</v>
      </c>
      <c r="K1" s="7" t="s">
        <v>4</v>
      </c>
      <c r="L1" s="3" t="s">
        <v>6</v>
      </c>
      <c r="M1" s="3" t="s">
        <v>7</v>
      </c>
      <c r="P1" s="9" t="s">
        <v>8</v>
      </c>
      <c r="Q1" s="9" t="s">
        <v>9</v>
      </c>
      <c r="R1" s="3" t="s">
        <v>10</v>
      </c>
      <c r="S1" s="10" t="s">
        <v>11</v>
      </c>
    </row>
    <row r="2" spans="1:19">
      <c r="A2" s="17" t="s">
        <v>51</v>
      </c>
      <c r="B2" s="11">
        <v>20</v>
      </c>
      <c r="C2" s="12" t="s">
        <v>12</v>
      </c>
      <c r="F2" s="13" t="s">
        <v>13</v>
      </c>
      <c r="G2" s="14">
        <v>1</v>
      </c>
      <c r="H2">
        <v>0</v>
      </c>
      <c r="I2" s="15">
        <f t="shared" ref="I2:I65" si="0">ROUND(55*(2^(1/12))^H2,2)</f>
        <v>55</v>
      </c>
      <c r="J2" t="str">
        <f t="shared" ref="J2:J65" si="1">F2&amp;G2</f>
        <v>A1</v>
      </c>
      <c r="K2" s="15">
        <f>ROUND(I2,1)</f>
        <v>55</v>
      </c>
      <c r="L2" s="15">
        <f>2*K2</f>
        <v>110</v>
      </c>
      <c r="M2" s="15">
        <f>K2*2^(19/12)</f>
        <v>164.81377845643493</v>
      </c>
      <c r="P2" t="s">
        <v>45</v>
      </c>
      <c r="Q2" s="16">
        <v>340</v>
      </c>
      <c r="R2">
        <v>28.95</v>
      </c>
      <c r="S2">
        <v>1.4</v>
      </c>
    </row>
    <row r="3" spans="1:19">
      <c r="A3" t="s">
        <v>49</v>
      </c>
      <c r="B3" s="15">
        <f>SQRT(VLOOKUP(B1,P2:S12,4)*8314*(B2+273.15)/VLOOKUP(B1,P2:S12,3))</f>
        <v>343.3125607009747</v>
      </c>
      <c r="C3" t="s">
        <v>14</v>
      </c>
      <c r="F3" s="13" t="s">
        <v>15</v>
      </c>
      <c r="G3" s="14">
        <f>IF(F3="C",G2+1,G2)</f>
        <v>1</v>
      </c>
      <c r="H3">
        <v>1</v>
      </c>
      <c r="I3" s="15">
        <f t="shared" si="0"/>
        <v>58.27</v>
      </c>
      <c r="J3" t="str">
        <f t="shared" si="1"/>
        <v>A#1</v>
      </c>
      <c r="K3" s="15">
        <f t="shared" ref="K3:K66" si="2">ROUND(I3,1)</f>
        <v>58.3</v>
      </c>
      <c r="L3" s="15">
        <f t="shared" ref="L3:L66" si="3">2*K3</f>
        <v>116.6</v>
      </c>
      <c r="M3" s="15">
        <f t="shared" ref="M3:M66" si="4">K3*2^(19/12)</f>
        <v>174.70260516382103</v>
      </c>
      <c r="P3" s="17" t="s">
        <v>16</v>
      </c>
      <c r="Q3" s="18">
        <v>319</v>
      </c>
      <c r="R3">
        <v>40</v>
      </c>
      <c r="S3">
        <v>1.67</v>
      </c>
    </row>
    <row r="4" spans="1:19" ht="17.25">
      <c r="A4" t="s">
        <v>50</v>
      </c>
      <c r="B4">
        <f>0.5*(0.3-0.015)*(0.3-0.03)</f>
        <v>3.8475000000000002E-2</v>
      </c>
      <c r="C4" t="s">
        <v>17</v>
      </c>
      <c r="F4" s="13" t="s">
        <v>18</v>
      </c>
      <c r="G4" s="14">
        <f t="shared" ref="G4:G67" si="5">IF(F4="C",G3+1,G3)</f>
        <v>1</v>
      </c>
      <c r="H4">
        <v>2</v>
      </c>
      <c r="I4" s="15">
        <f t="shared" si="0"/>
        <v>61.74</v>
      </c>
      <c r="J4" t="str">
        <f t="shared" si="1"/>
        <v>B1</v>
      </c>
      <c r="K4" s="15">
        <f t="shared" si="2"/>
        <v>61.7</v>
      </c>
      <c r="L4" s="15">
        <f t="shared" si="3"/>
        <v>123.4</v>
      </c>
      <c r="M4" s="15">
        <f t="shared" si="4"/>
        <v>184.89109328658247</v>
      </c>
      <c r="P4" s="17" t="s">
        <v>19</v>
      </c>
      <c r="Q4" s="18">
        <v>267</v>
      </c>
      <c r="R4">
        <v>44</v>
      </c>
      <c r="S4">
        <v>1.3</v>
      </c>
    </row>
    <row r="5" spans="1:19">
      <c r="A5" t="s">
        <v>46</v>
      </c>
      <c r="B5">
        <v>0.12</v>
      </c>
      <c r="C5" t="s">
        <v>21</v>
      </c>
      <c r="F5" s="13" t="s">
        <v>12</v>
      </c>
      <c r="G5" s="14">
        <f t="shared" si="5"/>
        <v>2</v>
      </c>
      <c r="H5">
        <v>3</v>
      </c>
      <c r="I5" s="15">
        <f t="shared" si="0"/>
        <v>65.41</v>
      </c>
      <c r="J5" t="str">
        <f t="shared" si="1"/>
        <v>C2</v>
      </c>
      <c r="K5" s="15">
        <f t="shared" si="2"/>
        <v>65.400000000000006</v>
      </c>
      <c r="L5" s="15">
        <f t="shared" si="3"/>
        <v>130.80000000000001</v>
      </c>
      <c r="M5" s="15">
        <f t="shared" si="4"/>
        <v>195.97856565546994</v>
      </c>
      <c r="P5" s="17" t="s">
        <v>22</v>
      </c>
      <c r="Q5" s="18">
        <v>327</v>
      </c>
      <c r="R5">
        <v>30</v>
      </c>
      <c r="S5">
        <v>1.22</v>
      </c>
    </row>
    <row r="6" spans="1:19" ht="17.25">
      <c r="A6" t="s">
        <v>47</v>
      </c>
      <c r="B6" s="19">
        <f>B5^2/4*PI()</f>
        <v>1.1309733552923255E-2</v>
      </c>
      <c r="C6" t="s">
        <v>23</v>
      </c>
      <c r="F6" s="13" t="s">
        <v>24</v>
      </c>
      <c r="G6" s="14">
        <f t="shared" si="5"/>
        <v>2</v>
      </c>
      <c r="H6">
        <v>4</v>
      </c>
      <c r="I6" s="15">
        <f t="shared" si="0"/>
        <v>69.3</v>
      </c>
      <c r="J6" t="str">
        <f t="shared" si="1"/>
        <v>C#2</v>
      </c>
      <c r="K6" s="15">
        <f t="shared" si="2"/>
        <v>69.3</v>
      </c>
      <c r="L6" s="15">
        <f t="shared" si="3"/>
        <v>138.6</v>
      </c>
      <c r="M6" s="15">
        <f t="shared" si="4"/>
        <v>207.66536085510802</v>
      </c>
      <c r="P6" s="17" t="s">
        <v>25</v>
      </c>
      <c r="Q6" s="18">
        <v>1007</v>
      </c>
      <c r="R6">
        <v>4</v>
      </c>
      <c r="S6">
        <v>1.66</v>
      </c>
    </row>
    <row r="7" spans="1:19">
      <c r="A7" t="s">
        <v>48</v>
      </c>
      <c r="B7">
        <v>1.55E-2</v>
      </c>
      <c r="C7" t="s">
        <v>21</v>
      </c>
      <c r="F7" s="13" t="s">
        <v>20</v>
      </c>
      <c r="G7" s="14">
        <f t="shared" si="5"/>
        <v>2</v>
      </c>
      <c r="H7">
        <v>5</v>
      </c>
      <c r="I7" s="15">
        <f t="shared" si="0"/>
        <v>73.42</v>
      </c>
      <c r="J7" t="str">
        <f t="shared" si="1"/>
        <v>D2</v>
      </c>
      <c r="K7" s="15">
        <f t="shared" si="2"/>
        <v>73.400000000000006</v>
      </c>
      <c r="L7" s="15">
        <f t="shared" si="3"/>
        <v>146.80000000000001</v>
      </c>
      <c r="M7" s="15">
        <f t="shared" si="4"/>
        <v>219.95147888549684</v>
      </c>
      <c r="P7" s="17" t="s">
        <v>26</v>
      </c>
      <c r="Q7" s="18">
        <v>1270</v>
      </c>
      <c r="R7">
        <v>1</v>
      </c>
      <c r="S7">
        <v>1.41</v>
      </c>
    </row>
    <row r="8" spans="1:19">
      <c r="A8" s="13" t="s">
        <v>27</v>
      </c>
      <c r="B8" s="20">
        <f>VLOOKUP(C8,J2:M59,2,FALSE)</f>
        <v>233.1</v>
      </c>
      <c r="C8" s="21" t="str">
        <f>VLOOKUP(B9,I2:J71,2,TRUE)</f>
        <v>A#3</v>
      </c>
      <c r="F8" s="13" t="s">
        <v>28</v>
      </c>
      <c r="G8" s="14">
        <f t="shared" si="5"/>
        <v>2</v>
      </c>
      <c r="H8">
        <v>6</v>
      </c>
      <c r="I8" s="15">
        <f t="shared" si="0"/>
        <v>77.78</v>
      </c>
      <c r="J8" t="str">
        <f t="shared" si="1"/>
        <v>D#2</v>
      </c>
      <c r="K8" s="15">
        <f t="shared" si="2"/>
        <v>77.8</v>
      </c>
      <c r="L8" s="15">
        <f t="shared" si="3"/>
        <v>155.6</v>
      </c>
      <c r="M8" s="15">
        <f t="shared" si="4"/>
        <v>233.13658116201159</v>
      </c>
      <c r="P8" s="17" t="s">
        <v>29</v>
      </c>
      <c r="Q8" s="18">
        <v>221</v>
      </c>
      <c r="R8">
        <v>83.8</v>
      </c>
      <c r="S8">
        <v>1.68</v>
      </c>
    </row>
    <row r="9" spans="1:19">
      <c r="A9" s="13" t="s">
        <v>30</v>
      </c>
      <c r="B9" s="22">
        <f>ROUND(B3/(2*PI())*SQRT(B6/(B4*B7)),1)</f>
        <v>237.9</v>
      </c>
      <c r="C9" t="s">
        <v>31</v>
      </c>
      <c r="F9" s="13" t="s">
        <v>32</v>
      </c>
      <c r="G9" s="14">
        <f t="shared" si="5"/>
        <v>2</v>
      </c>
      <c r="H9">
        <v>7</v>
      </c>
      <c r="I9" s="15">
        <f t="shared" si="0"/>
        <v>82.41</v>
      </c>
      <c r="J9" t="str">
        <f t="shared" si="1"/>
        <v>E2</v>
      </c>
      <c r="K9" s="15">
        <f t="shared" si="2"/>
        <v>82.4</v>
      </c>
      <c r="L9" s="15">
        <f t="shared" si="3"/>
        <v>164.8</v>
      </c>
      <c r="M9" s="15">
        <f t="shared" si="4"/>
        <v>246.92100626927709</v>
      </c>
      <c r="P9" s="17" t="s">
        <v>33</v>
      </c>
      <c r="Q9" s="18">
        <v>446</v>
      </c>
      <c r="R9">
        <v>16</v>
      </c>
      <c r="S9">
        <v>1.32</v>
      </c>
    </row>
    <row r="10" spans="1:19">
      <c r="A10" s="13" t="s">
        <v>34</v>
      </c>
      <c r="B10" s="20">
        <f>VLOOKUP(C10,J2:M59,2,FALSE)</f>
        <v>246.9</v>
      </c>
      <c r="C10" s="21" t="str">
        <f>VLOOKUP(B9*(2^(1/12)),I2:J71,2,TRUE)</f>
        <v>B3</v>
      </c>
      <c r="E10" s="23"/>
      <c r="F10" s="13" t="s">
        <v>35</v>
      </c>
      <c r="G10" s="14">
        <f t="shared" si="5"/>
        <v>2</v>
      </c>
      <c r="H10">
        <v>8</v>
      </c>
      <c r="I10" s="15">
        <f t="shared" si="0"/>
        <v>87.31</v>
      </c>
      <c r="J10" t="str">
        <f t="shared" si="1"/>
        <v>F2</v>
      </c>
      <c r="K10" s="15">
        <f t="shared" si="2"/>
        <v>87.3</v>
      </c>
      <c r="L10" s="15">
        <f t="shared" si="3"/>
        <v>174.6</v>
      </c>
      <c r="M10" s="15">
        <f t="shared" si="4"/>
        <v>261.60441562266857</v>
      </c>
      <c r="P10" s="17" t="s">
        <v>36</v>
      </c>
      <c r="Q10" s="18">
        <v>258</v>
      </c>
      <c r="R10">
        <v>44.1</v>
      </c>
      <c r="S10">
        <v>1.1299999999999999</v>
      </c>
    </row>
    <row r="11" spans="1:19">
      <c r="B11" s="23"/>
      <c r="C11" s="23"/>
      <c r="E11" s="23"/>
      <c r="F11" s="13" t="s">
        <v>37</v>
      </c>
      <c r="G11" s="14">
        <f t="shared" si="5"/>
        <v>2</v>
      </c>
      <c r="H11">
        <v>9</v>
      </c>
      <c r="I11" s="15">
        <f t="shared" si="0"/>
        <v>92.5</v>
      </c>
      <c r="J11" t="str">
        <f t="shared" si="1"/>
        <v>F#2</v>
      </c>
      <c r="K11" s="15">
        <f t="shared" si="2"/>
        <v>92.5</v>
      </c>
      <c r="L11" s="15">
        <f t="shared" si="3"/>
        <v>185</v>
      </c>
      <c r="M11" s="15">
        <f t="shared" si="4"/>
        <v>277.18680922218601</v>
      </c>
      <c r="P11" s="17" t="s">
        <v>38</v>
      </c>
      <c r="Q11" s="18">
        <v>201</v>
      </c>
      <c r="R11">
        <v>64</v>
      </c>
      <c r="S11">
        <v>1.29</v>
      </c>
    </row>
    <row r="12" spans="1:19">
      <c r="A12" s="24" t="s">
        <v>39</v>
      </c>
      <c r="B12" s="24" t="str">
        <f>VLOOKUP(C12,I2:M71,2)</f>
        <v>D#2</v>
      </c>
      <c r="C12" s="25">
        <f>C14*2^(-19/12)</f>
        <v>77.787792501758759</v>
      </c>
      <c r="F12" s="13" t="s">
        <v>40</v>
      </c>
      <c r="G12" s="14">
        <f t="shared" si="5"/>
        <v>2</v>
      </c>
      <c r="H12">
        <v>10</v>
      </c>
      <c r="I12" s="15">
        <f t="shared" si="0"/>
        <v>98</v>
      </c>
      <c r="J12" t="str">
        <f t="shared" si="1"/>
        <v>G2</v>
      </c>
      <c r="K12" s="15">
        <f t="shared" si="2"/>
        <v>98</v>
      </c>
      <c r="L12" s="15">
        <f t="shared" si="3"/>
        <v>196</v>
      </c>
      <c r="M12" s="15">
        <f t="shared" si="4"/>
        <v>293.66818706782954</v>
      </c>
      <c r="P12" s="17" t="s">
        <v>41</v>
      </c>
      <c r="Q12" s="18">
        <v>178</v>
      </c>
      <c r="R12">
        <v>131.30000000000001</v>
      </c>
      <c r="S12">
        <v>1.66</v>
      </c>
    </row>
    <row r="13" spans="1:19">
      <c r="A13" s="26" t="s">
        <v>42</v>
      </c>
      <c r="B13" s="26" t="str">
        <f>VLOOKUP(C13,I2:M71,2)</f>
        <v>A#2</v>
      </c>
      <c r="C13" s="27">
        <f>C14/2</f>
        <v>116.55</v>
      </c>
      <c r="F13" s="13" t="s">
        <v>43</v>
      </c>
      <c r="G13" s="14">
        <f t="shared" si="5"/>
        <v>2</v>
      </c>
      <c r="H13">
        <v>11</v>
      </c>
      <c r="I13" s="15">
        <f t="shared" si="0"/>
        <v>103.83</v>
      </c>
      <c r="J13" t="str">
        <f t="shared" si="1"/>
        <v>G#2</v>
      </c>
      <c r="K13" s="15">
        <f t="shared" si="2"/>
        <v>103.8</v>
      </c>
      <c r="L13" s="15">
        <f t="shared" si="3"/>
        <v>207.6</v>
      </c>
      <c r="M13" s="15">
        <f t="shared" si="4"/>
        <v>311.04854915959902</v>
      </c>
    </row>
    <row r="14" spans="1:19">
      <c r="A14" s="28" t="s">
        <v>44</v>
      </c>
      <c r="B14" s="28" t="str">
        <f>IF(B9/B8&lt;B10/B9,C8,C10)</f>
        <v>A#3</v>
      </c>
      <c r="C14" s="29">
        <f>VLOOKUP(B14,J2:K71,2,FALSE)</f>
        <v>233.1</v>
      </c>
      <c r="F14" s="13" t="str">
        <f>F2</f>
        <v>A</v>
      </c>
      <c r="G14" s="14">
        <f t="shared" si="5"/>
        <v>2</v>
      </c>
      <c r="H14">
        <v>12</v>
      </c>
      <c r="I14" s="15">
        <f t="shared" si="0"/>
        <v>110</v>
      </c>
      <c r="J14" t="str">
        <f t="shared" si="1"/>
        <v>A2</v>
      </c>
      <c r="K14" s="15">
        <f t="shared" si="2"/>
        <v>110</v>
      </c>
      <c r="L14" s="15">
        <f t="shared" si="3"/>
        <v>220</v>
      </c>
      <c r="M14" s="15">
        <f t="shared" si="4"/>
        <v>329.62755691286986</v>
      </c>
    </row>
    <row r="15" spans="1:19">
      <c r="A15" s="26" t="s">
        <v>6</v>
      </c>
      <c r="B15" s="26" t="str">
        <f>VLOOKUP(C15,I2:M71,2)</f>
        <v>A#4</v>
      </c>
      <c r="C15" s="27">
        <f>C14*2</f>
        <v>466.2</v>
      </c>
      <c r="F15" s="13" t="str">
        <f t="shared" ref="F15:F73" si="6">F3</f>
        <v>A#</v>
      </c>
      <c r="G15" s="14">
        <f t="shared" si="5"/>
        <v>2</v>
      </c>
      <c r="H15">
        <v>13</v>
      </c>
      <c r="I15" s="15">
        <f t="shared" si="0"/>
        <v>116.54</v>
      </c>
      <c r="J15" t="str">
        <f t="shared" si="1"/>
        <v>A#2</v>
      </c>
      <c r="K15" s="15">
        <f t="shared" si="2"/>
        <v>116.5</v>
      </c>
      <c r="L15" s="15">
        <f t="shared" si="3"/>
        <v>233</v>
      </c>
      <c r="M15" s="15">
        <f t="shared" si="4"/>
        <v>349.10554891226673</v>
      </c>
    </row>
    <row r="16" spans="1:19">
      <c r="A16" s="30" t="s">
        <v>7</v>
      </c>
      <c r="B16" s="30" t="str">
        <f>VLOOKUP(C16,I2:M71,2)</f>
        <v>F5</v>
      </c>
      <c r="C16" s="31">
        <f>VLOOKUP(C14,I2:M71,5,TRUE)</f>
        <v>698.51075923990879</v>
      </c>
      <c r="F16" s="13" t="str">
        <f t="shared" si="6"/>
        <v>B</v>
      </c>
      <c r="G16" s="14">
        <f t="shared" si="5"/>
        <v>2</v>
      </c>
      <c r="H16">
        <v>14</v>
      </c>
      <c r="I16" s="15">
        <f t="shared" si="0"/>
        <v>123.47</v>
      </c>
      <c r="J16" t="str">
        <f t="shared" si="1"/>
        <v>B2</v>
      </c>
      <c r="K16" s="15">
        <f t="shared" si="2"/>
        <v>123.5</v>
      </c>
      <c r="L16" s="15">
        <f t="shared" si="3"/>
        <v>247</v>
      </c>
      <c r="M16" s="15">
        <f t="shared" si="4"/>
        <v>370.08184798854029</v>
      </c>
    </row>
    <row r="17" spans="6:13">
      <c r="F17" s="13" t="str">
        <f t="shared" si="6"/>
        <v>C</v>
      </c>
      <c r="G17" s="14">
        <f t="shared" si="5"/>
        <v>3</v>
      </c>
      <c r="H17">
        <v>15</v>
      </c>
      <c r="I17" s="15">
        <f t="shared" si="0"/>
        <v>130.81</v>
      </c>
      <c r="J17" t="str">
        <f t="shared" si="1"/>
        <v>C3</v>
      </c>
      <c r="K17" s="15">
        <f t="shared" si="2"/>
        <v>130.80000000000001</v>
      </c>
      <c r="L17" s="15">
        <f t="shared" si="3"/>
        <v>261.60000000000002</v>
      </c>
      <c r="M17" s="15">
        <f t="shared" si="4"/>
        <v>391.95713131093987</v>
      </c>
    </row>
    <row r="18" spans="6:13">
      <c r="F18" s="13" t="str">
        <f t="shared" si="6"/>
        <v>C#</v>
      </c>
      <c r="G18" s="14">
        <f t="shared" si="5"/>
        <v>3</v>
      </c>
      <c r="H18">
        <v>16</v>
      </c>
      <c r="I18" s="15">
        <f t="shared" si="0"/>
        <v>138.59</v>
      </c>
      <c r="J18" t="str">
        <f t="shared" si="1"/>
        <v>C#3</v>
      </c>
      <c r="K18" s="15">
        <f t="shared" si="2"/>
        <v>138.6</v>
      </c>
      <c r="L18" s="15">
        <f t="shared" si="3"/>
        <v>277.2</v>
      </c>
      <c r="M18" s="15">
        <f t="shared" si="4"/>
        <v>415.33072171021604</v>
      </c>
    </row>
    <row r="19" spans="6:13">
      <c r="F19" s="13" t="str">
        <f t="shared" si="6"/>
        <v>D</v>
      </c>
      <c r="G19" s="14">
        <f t="shared" si="5"/>
        <v>3</v>
      </c>
      <c r="H19">
        <v>17</v>
      </c>
      <c r="I19" s="15">
        <f t="shared" si="0"/>
        <v>146.83000000000001</v>
      </c>
      <c r="J19" t="str">
        <f t="shared" si="1"/>
        <v>D3</v>
      </c>
      <c r="K19" s="15">
        <f t="shared" si="2"/>
        <v>146.80000000000001</v>
      </c>
      <c r="L19" s="15">
        <f t="shared" si="3"/>
        <v>293.60000000000002</v>
      </c>
      <c r="M19" s="15">
        <f t="shared" si="4"/>
        <v>439.90295777099368</v>
      </c>
    </row>
    <row r="20" spans="6:13">
      <c r="F20" s="13" t="str">
        <f t="shared" si="6"/>
        <v>D#</v>
      </c>
      <c r="G20" s="14">
        <f t="shared" si="5"/>
        <v>3</v>
      </c>
      <c r="H20">
        <v>18</v>
      </c>
      <c r="I20" s="15">
        <f t="shared" si="0"/>
        <v>155.56</v>
      </c>
      <c r="J20" t="str">
        <f t="shared" si="1"/>
        <v>D#3</v>
      </c>
      <c r="K20" s="15">
        <f t="shared" si="2"/>
        <v>155.6</v>
      </c>
      <c r="L20" s="15">
        <f t="shared" si="3"/>
        <v>311.2</v>
      </c>
      <c r="M20" s="15">
        <f t="shared" si="4"/>
        <v>466.27316232402319</v>
      </c>
    </row>
    <row r="21" spans="6:13">
      <c r="F21" s="13" t="str">
        <f t="shared" si="6"/>
        <v>E</v>
      </c>
      <c r="G21" s="14">
        <f t="shared" si="5"/>
        <v>3</v>
      </c>
      <c r="H21">
        <v>19</v>
      </c>
      <c r="I21" s="15">
        <f t="shared" si="0"/>
        <v>164.81</v>
      </c>
      <c r="J21" t="str">
        <f t="shared" si="1"/>
        <v>E3</v>
      </c>
      <c r="K21" s="15">
        <f t="shared" si="2"/>
        <v>164.8</v>
      </c>
      <c r="L21" s="15">
        <f t="shared" si="3"/>
        <v>329.6</v>
      </c>
      <c r="M21" s="15">
        <f t="shared" si="4"/>
        <v>493.84201253855417</v>
      </c>
    </row>
    <row r="22" spans="6:13">
      <c r="F22" s="13" t="str">
        <f t="shared" si="6"/>
        <v>F</v>
      </c>
      <c r="G22" s="14">
        <f t="shared" si="5"/>
        <v>3</v>
      </c>
      <c r="H22">
        <v>20</v>
      </c>
      <c r="I22" s="15">
        <f t="shared" si="0"/>
        <v>174.61</v>
      </c>
      <c r="J22" t="str">
        <f t="shared" si="1"/>
        <v>F3</v>
      </c>
      <c r="K22" s="15">
        <f t="shared" si="2"/>
        <v>174.6</v>
      </c>
      <c r="L22" s="15">
        <f t="shared" si="3"/>
        <v>349.2</v>
      </c>
      <c r="M22" s="15">
        <f t="shared" si="4"/>
        <v>523.20883124533714</v>
      </c>
    </row>
    <row r="23" spans="6:13">
      <c r="F23" s="13" t="str">
        <f t="shared" si="6"/>
        <v>F#</v>
      </c>
      <c r="G23" s="14">
        <f t="shared" si="5"/>
        <v>3</v>
      </c>
      <c r="H23">
        <v>21</v>
      </c>
      <c r="I23" s="15">
        <f t="shared" si="0"/>
        <v>185</v>
      </c>
      <c r="J23" t="str">
        <f t="shared" si="1"/>
        <v>F#3</v>
      </c>
      <c r="K23" s="15">
        <f t="shared" si="2"/>
        <v>185</v>
      </c>
      <c r="L23" s="15">
        <f t="shared" si="3"/>
        <v>370</v>
      </c>
      <c r="M23" s="15">
        <f t="shared" si="4"/>
        <v>554.37361844437203</v>
      </c>
    </row>
    <row r="24" spans="6:13">
      <c r="F24" s="13" t="str">
        <f t="shared" si="6"/>
        <v>G</v>
      </c>
      <c r="G24" s="14">
        <f t="shared" si="5"/>
        <v>3</v>
      </c>
      <c r="H24">
        <v>22</v>
      </c>
      <c r="I24" s="15">
        <f t="shared" si="0"/>
        <v>196</v>
      </c>
      <c r="J24" t="str">
        <f t="shared" si="1"/>
        <v>G3</v>
      </c>
      <c r="K24" s="15">
        <f t="shared" si="2"/>
        <v>196</v>
      </c>
      <c r="L24" s="15">
        <f t="shared" si="3"/>
        <v>392</v>
      </c>
      <c r="M24" s="15">
        <f t="shared" si="4"/>
        <v>587.33637413565907</v>
      </c>
    </row>
    <row r="25" spans="6:13">
      <c r="F25" s="13" t="str">
        <f t="shared" si="6"/>
        <v>G#</v>
      </c>
      <c r="G25" s="14">
        <f t="shared" si="5"/>
        <v>3</v>
      </c>
      <c r="H25">
        <v>23</v>
      </c>
      <c r="I25" s="15">
        <f t="shared" si="0"/>
        <v>207.65</v>
      </c>
      <c r="J25" t="str">
        <f t="shared" si="1"/>
        <v>G#3</v>
      </c>
      <c r="K25" s="15">
        <f t="shared" si="2"/>
        <v>207.7</v>
      </c>
      <c r="L25" s="15">
        <f t="shared" si="3"/>
        <v>415.4</v>
      </c>
      <c r="M25" s="15">
        <f t="shared" si="4"/>
        <v>622.39675973457338</v>
      </c>
    </row>
    <row r="26" spans="6:13">
      <c r="F26" s="13" t="str">
        <f t="shared" si="6"/>
        <v>A</v>
      </c>
      <c r="G26" s="14">
        <f t="shared" si="5"/>
        <v>3</v>
      </c>
      <c r="H26">
        <v>24</v>
      </c>
      <c r="I26" s="15">
        <f t="shared" si="0"/>
        <v>220</v>
      </c>
      <c r="J26" t="str">
        <f t="shared" si="1"/>
        <v>A3</v>
      </c>
      <c r="K26" s="15">
        <f t="shared" si="2"/>
        <v>220</v>
      </c>
      <c r="L26" s="15">
        <f t="shared" si="3"/>
        <v>440</v>
      </c>
      <c r="M26" s="15">
        <f t="shared" si="4"/>
        <v>659.25511382573973</v>
      </c>
    </row>
    <row r="27" spans="6:13">
      <c r="F27" s="13" t="str">
        <f t="shared" si="6"/>
        <v>A#</v>
      </c>
      <c r="G27" s="14">
        <f t="shared" si="5"/>
        <v>3</v>
      </c>
      <c r="H27">
        <v>25</v>
      </c>
      <c r="I27" s="15">
        <f t="shared" si="0"/>
        <v>233.08</v>
      </c>
      <c r="J27" t="str">
        <f t="shared" si="1"/>
        <v>A#3</v>
      </c>
      <c r="K27" s="15">
        <f t="shared" si="2"/>
        <v>233.1</v>
      </c>
      <c r="L27" s="15">
        <f t="shared" si="3"/>
        <v>466.2</v>
      </c>
      <c r="M27" s="15">
        <f t="shared" si="4"/>
        <v>698.51075923990879</v>
      </c>
    </row>
    <row r="28" spans="6:13">
      <c r="F28" s="13" t="str">
        <f t="shared" si="6"/>
        <v>B</v>
      </c>
      <c r="G28" s="14">
        <f t="shared" si="5"/>
        <v>3</v>
      </c>
      <c r="H28">
        <v>26</v>
      </c>
      <c r="I28" s="15">
        <f t="shared" si="0"/>
        <v>246.94</v>
      </c>
      <c r="J28" t="str">
        <f t="shared" si="1"/>
        <v>B3</v>
      </c>
      <c r="K28" s="15">
        <f t="shared" si="2"/>
        <v>246.9</v>
      </c>
      <c r="L28" s="15">
        <f t="shared" si="3"/>
        <v>493.8</v>
      </c>
      <c r="M28" s="15">
        <f t="shared" si="4"/>
        <v>739.86403456170524</v>
      </c>
    </row>
    <row r="29" spans="6:13">
      <c r="F29" s="13" t="str">
        <f t="shared" si="6"/>
        <v>C</v>
      </c>
      <c r="G29" s="14">
        <f t="shared" si="5"/>
        <v>4</v>
      </c>
      <c r="H29">
        <v>27</v>
      </c>
      <c r="I29" s="15">
        <f t="shared" si="0"/>
        <v>261.63</v>
      </c>
      <c r="J29" t="str">
        <f t="shared" si="1"/>
        <v>C4</v>
      </c>
      <c r="K29" s="15">
        <f>ROUND(I29,2)</f>
        <v>261.63</v>
      </c>
      <c r="L29" s="15">
        <f t="shared" si="3"/>
        <v>523.26</v>
      </c>
      <c r="M29" s="15">
        <f t="shared" si="4"/>
        <v>784.00416104649219</v>
      </c>
    </row>
    <row r="30" spans="6:13">
      <c r="F30" s="13" t="str">
        <f t="shared" si="6"/>
        <v>C#</v>
      </c>
      <c r="G30" s="14">
        <f t="shared" si="5"/>
        <v>4</v>
      </c>
      <c r="H30">
        <v>28</v>
      </c>
      <c r="I30" s="15">
        <f t="shared" si="0"/>
        <v>277.18</v>
      </c>
      <c r="J30" t="str">
        <f t="shared" si="1"/>
        <v>C#4</v>
      </c>
      <c r="K30" s="15">
        <f t="shared" si="2"/>
        <v>277.2</v>
      </c>
      <c r="L30" s="15">
        <f t="shared" si="3"/>
        <v>554.4</v>
      </c>
      <c r="M30" s="15">
        <f t="shared" si="4"/>
        <v>830.66144342043208</v>
      </c>
    </row>
    <row r="31" spans="6:13">
      <c r="F31" s="13" t="str">
        <f t="shared" si="6"/>
        <v>D</v>
      </c>
      <c r="G31" s="14">
        <f t="shared" si="5"/>
        <v>4</v>
      </c>
      <c r="H31">
        <v>29</v>
      </c>
      <c r="I31" s="15">
        <f t="shared" si="0"/>
        <v>293.66000000000003</v>
      </c>
      <c r="J31" t="str">
        <f t="shared" si="1"/>
        <v>D4</v>
      </c>
      <c r="K31" s="15">
        <f t="shared" si="2"/>
        <v>293.7</v>
      </c>
      <c r="L31" s="15">
        <f t="shared" si="3"/>
        <v>587.4</v>
      </c>
      <c r="M31" s="15">
        <f t="shared" si="4"/>
        <v>880.10557695736259</v>
      </c>
    </row>
    <row r="32" spans="6:13">
      <c r="F32" s="13" t="str">
        <f t="shared" si="6"/>
        <v>D#</v>
      </c>
      <c r="G32" s="14">
        <f t="shared" si="5"/>
        <v>4</v>
      </c>
      <c r="H32">
        <v>30</v>
      </c>
      <c r="I32" s="15">
        <f t="shared" si="0"/>
        <v>311.13</v>
      </c>
      <c r="J32" t="str">
        <f t="shared" si="1"/>
        <v>D#4</v>
      </c>
      <c r="K32" s="15">
        <f t="shared" si="2"/>
        <v>311.10000000000002</v>
      </c>
      <c r="L32" s="15">
        <f t="shared" si="3"/>
        <v>622.20000000000005</v>
      </c>
      <c r="M32" s="15">
        <f t="shared" si="4"/>
        <v>932.24666323267115</v>
      </c>
    </row>
    <row r="33" spans="6:13">
      <c r="F33" s="13" t="str">
        <f t="shared" si="6"/>
        <v>E</v>
      </c>
      <c r="G33" s="14">
        <f t="shared" si="5"/>
        <v>4</v>
      </c>
      <c r="H33">
        <v>31</v>
      </c>
      <c r="I33" s="15">
        <f t="shared" si="0"/>
        <v>329.63</v>
      </c>
      <c r="J33" t="str">
        <f t="shared" si="1"/>
        <v>E4</v>
      </c>
      <c r="K33" s="15">
        <f t="shared" si="2"/>
        <v>329.6</v>
      </c>
      <c r="L33" s="15">
        <f t="shared" si="3"/>
        <v>659.2</v>
      </c>
      <c r="M33" s="15">
        <f t="shared" si="4"/>
        <v>987.68402507710834</v>
      </c>
    </row>
    <row r="34" spans="6:13">
      <c r="F34" s="13" t="str">
        <f t="shared" si="6"/>
        <v>F</v>
      </c>
      <c r="G34" s="14">
        <f t="shared" si="5"/>
        <v>4</v>
      </c>
      <c r="H34">
        <v>32</v>
      </c>
      <c r="I34" s="15">
        <f t="shared" si="0"/>
        <v>349.23</v>
      </c>
      <c r="J34" t="str">
        <f t="shared" si="1"/>
        <v>F4</v>
      </c>
      <c r="K34" s="15">
        <f t="shared" si="2"/>
        <v>349.2</v>
      </c>
      <c r="L34" s="15">
        <f t="shared" si="3"/>
        <v>698.4</v>
      </c>
      <c r="M34" s="15">
        <f t="shared" si="4"/>
        <v>1046.4176624906743</v>
      </c>
    </row>
    <row r="35" spans="6:13">
      <c r="F35" s="13" t="str">
        <f t="shared" si="6"/>
        <v>F#</v>
      </c>
      <c r="G35" s="14">
        <f t="shared" si="5"/>
        <v>4</v>
      </c>
      <c r="H35">
        <v>33</v>
      </c>
      <c r="I35" s="15">
        <f t="shared" si="0"/>
        <v>369.99</v>
      </c>
      <c r="J35" t="str">
        <f t="shared" si="1"/>
        <v>F#4</v>
      </c>
      <c r="K35" s="15">
        <f t="shared" si="2"/>
        <v>370</v>
      </c>
      <c r="L35" s="15">
        <f t="shared" si="3"/>
        <v>740</v>
      </c>
      <c r="M35" s="15">
        <f t="shared" si="4"/>
        <v>1108.7472368887441</v>
      </c>
    </row>
    <row r="36" spans="6:13">
      <c r="F36" s="13" t="str">
        <f t="shared" si="6"/>
        <v>G</v>
      </c>
      <c r="G36" s="14">
        <f t="shared" si="5"/>
        <v>4</v>
      </c>
      <c r="H36">
        <v>34</v>
      </c>
      <c r="I36" s="15">
        <f t="shared" si="0"/>
        <v>392</v>
      </c>
      <c r="J36" t="str">
        <f t="shared" si="1"/>
        <v>G4</v>
      </c>
      <c r="K36" s="15">
        <f t="shared" si="2"/>
        <v>392</v>
      </c>
      <c r="L36" s="15">
        <f t="shared" si="3"/>
        <v>784</v>
      </c>
      <c r="M36" s="15">
        <f t="shared" si="4"/>
        <v>1174.6727482713181</v>
      </c>
    </row>
    <row r="37" spans="6:13">
      <c r="F37" s="13" t="str">
        <f t="shared" si="6"/>
        <v>G#</v>
      </c>
      <c r="G37" s="14">
        <f t="shared" si="5"/>
        <v>4</v>
      </c>
      <c r="H37">
        <v>35</v>
      </c>
      <c r="I37" s="15">
        <f t="shared" si="0"/>
        <v>415.3</v>
      </c>
      <c r="J37" t="str">
        <f t="shared" si="1"/>
        <v>G#4</v>
      </c>
      <c r="K37" s="15">
        <f t="shared" si="2"/>
        <v>415.3</v>
      </c>
      <c r="L37" s="15">
        <f t="shared" si="3"/>
        <v>830.6</v>
      </c>
      <c r="M37" s="15">
        <f t="shared" si="4"/>
        <v>1244.4938580537714</v>
      </c>
    </row>
    <row r="38" spans="6:13">
      <c r="F38" s="13" t="str">
        <f t="shared" si="6"/>
        <v>A</v>
      </c>
      <c r="G38" s="14">
        <f t="shared" si="5"/>
        <v>4</v>
      </c>
      <c r="H38">
        <v>36</v>
      </c>
      <c r="I38" s="15">
        <f t="shared" si="0"/>
        <v>440</v>
      </c>
      <c r="J38" t="str">
        <f t="shared" si="1"/>
        <v>A4</v>
      </c>
      <c r="K38" s="15">
        <f t="shared" si="2"/>
        <v>440</v>
      </c>
      <c r="L38" s="15">
        <f t="shared" si="3"/>
        <v>880</v>
      </c>
      <c r="M38" s="15">
        <f t="shared" si="4"/>
        <v>1318.5102276514795</v>
      </c>
    </row>
    <row r="39" spans="6:13">
      <c r="F39" s="13" t="str">
        <f t="shared" si="6"/>
        <v>A#</v>
      </c>
      <c r="G39" s="14">
        <f t="shared" si="5"/>
        <v>4</v>
      </c>
      <c r="H39">
        <v>37</v>
      </c>
      <c r="I39" s="15">
        <f t="shared" si="0"/>
        <v>466.16</v>
      </c>
      <c r="J39" t="str">
        <f t="shared" si="1"/>
        <v>A#4</v>
      </c>
      <c r="K39" s="15">
        <f t="shared" si="2"/>
        <v>466.2</v>
      </c>
      <c r="L39" s="15">
        <f t="shared" si="3"/>
        <v>932.4</v>
      </c>
      <c r="M39" s="15">
        <f t="shared" si="4"/>
        <v>1397.0215184798176</v>
      </c>
    </row>
    <row r="40" spans="6:13">
      <c r="F40" s="13" t="str">
        <f t="shared" si="6"/>
        <v>B</v>
      </c>
      <c r="G40" s="14">
        <f t="shared" si="5"/>
        <v>4</v>
      </c>
      <c r="H40">
        <v>38</v>
      </c>
      <c r="I40" s="15">
        <f t="shared" si="0"/>
        <v>493.88</v>
      </c>
      <c r="J40" t="str">
        <f t="shared" si="1"/>
        <v>B4</v>
      </c>
      <c r="K40" s="15">
        <f t="shared" si="2"/>
        <v>493.9</v>
      </c>
      <c r="L40" s="15">
        <f t="shared" si="3"/>
        <v>987.8</v>
      </c>
      <c r="M40" s="15">
        <f t="shared" si="4"/>
        <v>1480.0277305387858</v>
      </c>
    </row>
    <row r="41" spans="6:13">
      <c r="F41" s="13" t="str">
        <f t="shared" si="6"/>
        <v>C</v>
      </c>
      <c r="G41" s="14">
        <f t="shared" si="5"/>
        <v>5</v>
      </c>
      <c r="H41">
        <v>39</v>
      </c>
      <c r="I41" s="15">
        <f t="shared" si="0"/>
        <v>523.25</v>
      </c>
      <c r="J41" t="str">
        <f t="shared" si="1"/>
        <v>C5</v>
      </c>
      <c r="K41" s="15">
        <f t="shared" si="2"/>
        <v>523.29999999999995</v>
      </c>
      <c r="L41" s="15">
        <f t="shared" si="3"/>
        <v>1046.5999999999999</v>
      </c>
      <c r="M41" s="15">
        <f t="shared" si="4"/>
        <v>1568.1281866591346</v>
      </c>
    </row>
    <row r="42" spans="6:13">
      <c r="F42" s="13" t="str">
        <f t="shared" si="6"/>
        <v>C#</v>
      </c>
      <c r="G42" s="14">
        <f t="shared" si="5"/>
        <v>5</v>
      </c>
      <c r="H42">
        <v>40</v>
      </c>
      <c r="I42" s="15">
        <f t="shared" si="0"/>
        <v>554.37</v>
      </c>
      <c r="J42" t="str">
        <f t="shared" si="1"/>
        <v>C#5</v>
      </c>
      <c r="K42" s="15">
        <f t="shared" si="2"/>
        <v>554.4</v>
      </c>
      <c r="L42" s="15">
        <f t="shared" si="3"/>
        <v>1108.8</v>
      </c>
      <c r="M42" s="15">
        <f t="shared" si="4"/>
        <v>1661.3228868408642</v>
      </c>
    </row>
    <row r="43" spans="6:13">
      <c r="F43" s="13" t="str">
        <f t="shared" si="6"/>
        <v>D</v>
      </c>
      <c r="G43" s="14">
        <f t="shared" si="5"/>
        <v>5</v>
      </c>
      <c r="H43">
        <v>41</v>
      </c>
      <c r="I43" s="15">
        <f t="shared" si="0"/>
        <v>587.33000000000004</v>
      </c>
      <c r="J43" t="str">
        <f t="shared" si="1"/>
        <v>D5</v>
      </c>
      <c r="K43" s="15">
        <f t="shared" si="2"/>
        <v>587.29999999999995</v>
      </c>
      <c r="L43" s="15">
        <f t="shared" si="3"/>
        <v>1174.5999999999999</v>
      </c>
      <c r="M43" s="15">
        <f t="shared" si="4"/>
        <v>1759.9114924993496</v>
      </c>
    </row>
    <row r="44" spans="6:13">
      <c r="F44" s="13" t="str">
        <f t="shared" si="6"/>
        <v>D#</v>
      </c>
      <c r="G44" s="14">
        <f t="shared" si="5"/>
        <v>5</v>
      </c>
      <c r="H44">
        <v>42</v>
      </c>
      <c r="I44" s="15">
        <f t="shared" si="0"/>
        <v>622.25</v>
      </c>
      <c r="J44" t="str">
        <f t="shared" si="1"/>
        <v>D#5</v>
      </c>
      <c r="K44" s="15">
        <f t="shared" si="2"/>
        <v>622.29999999999995</v>
      </c>
      <c r="L44" s="15">
        <f t="shared" si="3"/>
        <v>1244.5999999999999</v>
      </c>
      <c r="M44" s="15">
        <f t="shared" si="4"/>
        <v>1864.7929878807174</v>
      </c>
    </row>
    <row r="45" spans="6:13">
      <c r="F45" s="13" t="str">
        <f t="shared" si="6"/>
        <v>E</v>
      </c>
      <c r="G45" s="14">
        <f t="shared" si="5"/>
        <v>5</v>
      </c>
      <c r="H45">
        <v>43</v>
      </c>
      <c r="I45" s="15">
        <f t="shared" si="0"/>
        <v>659.26</v>
      </c>
      <c r="J45" t="str">
        <f t="shared" si="1"/>
        <v>E5</v>
      </c>
      <c r="K45" s="15">
        <f t="shared" si="2"/>
        <v>659.3</v>
      </c>
      <c r="L45" s="15">
        <f t="shared" si="3"/>
        <v>1318.6</v>
      </c>
      <c r="M45" s="15">
        <f t="shared" si="4"/>
        <v>1975.6677115695918</v>
      </c>
    </row>
    <row r="46" spans="6:13">
      <c r="F46" s="13" t="str">
        <f t="shared" si="6"/>
        <v>F</v>
      </c>
      <c r="G46" s="14">
        <f t="shared" si="5"/>
        <v>5</v>
      </c>
      <c r="H46">
        <v>44</v>
      </c>
      <c r="I46" s="15">
        <f t="shared" si="0"/>
        <v>698.46</v>
      </c>
      <c r="J46" t="str">
        <f t="shared" si="1"/>
        <v>F5</v>
      </c>
      <c r="K46" s="15">
        <f t="shared" si="2"/>
        <v>698.5</v>
      </c>
      <c r="L46" s="15">
        <f t="shared" si="3"/>
        <v>1397</v>
      </c>
      <c r="M46" s="15">
        <f t="shared" si="4"/>
        <v>2093.1349863967239</v>
      </c>
    </row>
    <row r="47" spans="6:13">
      <c r="F47" s="13" t="str">
        <f t="shared" si="6"/>
        <v>F#</v>
      </c>
      <c r="G47" s="14">
        <f t="shared" si="5"/>
        <v>5</v>
      </c>
      <c r="H47">
        <v>45</v>
      </c>
      <c r="I47" s="15">
        <f t="shared" si="0"/>
        <v>739.99</v>
      </c>
      <c r="J47" t="str">
        <f t="shared" si="1"/>
        <v>F#5</v>
      </c>
      <c r="K47" s="15">
        <f t="shared" si="2"/>
        <v>740</v>
      </c>
      <c r="L47" s="15">
        <f t="shared" si="3"/>
        <v>1480</v>
      </c>
      <c r="M47" s="15">
        <f t="shared" si="4"/>
        <v>2217.4944737774881</v>
      </c>
    </row>
    <row r="48" spans="6:13">
      <c r="F48" s="13" t="str">
        <f t="shared" si="6"/>
        <v>G</v>
      </c>
      <c r="G48" s="14">
        <f t="shared" si="5"/>
        <v>5</v>
      </c>
      <c r="H48">
        <v>46</v>
      </c>
      <c r="I48" s="15">
        <f t="shared" si="0"/>
        <v>783.99</v>
      </c>
      <c r="J48" t="str">
        <f t="shared" si="1"/>
        <v>G5</v>
      </c>
      <c r="K48" s="15">
        <f t="shared" si="2"/>
        <v>784</v>
      </c>
      <c r="L48" s="15">
        <f t="shared" si="3"/>
        <v>1568</v>
      </c>
      <c r="M48" s="15">
        <f t="shared" si="4"/>
        <v>2349.3454965426363</v>
      </c>
    </row>
    <row r="49" spans="6:14">
      <c r="F49" s="13" t="str">
        <f t="shared" si="6"/>
        <v>G#</v>
      </c>
      <c r="G49" s="14">
        <f t="shared" si="5"/>
        <v>5</v>
      </c>
      <c r="H49">
        <v>47</v>
      </c>
      <c r="I49" s="15">
        <f t="shared" si="0"/>
        <v>830.61</v>
      </c>
      <c r="J49" t="str">
        <f t="shared" si="1"/>
        <v>G#5</v>
      </c>
      <c r="K49" s="15">
        <f t="shared" si="2"/>
        <v>830.6</v>
      </c>
      <c r="L49" s="15">
        <f t="shared" si="3"/>
        <v>1661.2</v>
      </c>
      <c r="M49" s="15">
        <f t="shared" si="4"/>
        <v>2488.9877161075428</v>
      </c>
    </row>
    <row r="50" spans="6:14">
      <c r="F50" s="13" t="str">
        <f t="shared" si="6"/>
        <v>A</v>
      </c>
      <c r="G50" s="14">
        <f t="shared" si="5"/>
        <v>5</v>
      </c>
      <c r="H50">
        <v>48</v>
      </c>
      <c r="I50" s="15">
        <f t="shared" si="0"/>
        <v>880</v>
      </c>
      <c r="J50" t="str">
        <f t="shared" si="1"/>
        <v>A5</v>
      </c>
      <c r="K50" s="15">
        <f t="shared" si="2"/>
        <v>880</v>
      </c>
      <c r="L50" s="15">
        <f t="shared" si="3"/>
        <v>1760</v>
      </c>
      <c r="M50" s="15">
        <f t="shared" si="4"/>
        <v>2637.0204553029589</v>
      </c>
    </row>
    <row r="51" spans="6:14">
      <c r="F51" s="13" t="str">
        <f t="shared" si="6"/>
        <v>A#</v>
      </c>
      <c r="G51" s="14">
        <f t="shared" si="5"/>
        <v>5</v>
      </c>
      <c r="H51">
        <v>49</v>
      </c>
      <c r="I51" s="15">
        <f t="shared" si="0"/>
        <v>932.33</v>
      </c>
      <c r="J51" t="str">
        <f t="shared" si="1"/>
        <v>A#5</v>
      </c>
      <c r="K51" s="15">
        <f t="shared" si="2"/>
        <v>932.3</v>
      </c>
      <c r="L51" s="15">
        <f t="shared" si="3"/>
        <v>1864.6</v>
      </c>
      <c r="M51" s="15">
        <f t="shared" si="4"/>
        <v>2793.7433755442598</v>
      </c>
    </row>
    <row r="52" spans="6:14">
      <c r="F52" s="13" t="str">
        <f t="shared" si="6"/>
        <v>B</v>
      </c>
      <c r="G52" s="14">
        <f t="shared" si="5"/>
        <v>5</v>
      </c>
      <c r="H52">
        <v>50</v>
      </c>
      <c r="I52" s="15">
        <f t="shared" si="0"/>
        <v>987.77</v>
      </c>
      <c r="J52" t="str">
        <f t="shared" si="1"/>
        <v>B5</v>
      </c>
      <c r="K52" s="15">
        <f t="shared" si="2"/>
        <v>987.8</v>
      </c>
      <c r="L52" s="15">
        <f t="shared" si="3"/>
        <v>1975.6</v>
      </c>
      <c r="M52" s="15">
        <f t="shared" si="4"/>
        <v>2960.0554610775716</v>
      </c>
    </row>
    <row r="53" spans="6:14">
      <c r="F53" s="13" t="str">
        <f t="shared" si="6"/>
        <v>C</v>
      </c>
      <c r="G53" s="14">
        <f t="shared" si="5"/>
        <v>6</v>
      </c>
      <c r="H53">
        <v>51</v>
      </c>
      <c r="I53" s="15">
        <f t="shared" si="0"/>
        <v>1046.5</v>
      </c>
      <c r="J53" t="str">
        <f t="shared" si="1"/>
        <v>C6</v>
      </c>
      <c r="K53" s="15">
        <f t="shared" si="2"/>
        <v>1046.5</v>
      </c>
      <c r="L53" s="15">
        <f t="shared" si="3"/>
        <v>2093</v>
      </c>
      <c r="M53" s="15">
        <f t="shared" si="4"/>
        <v>3135.9567119028939</v>
      </c>
    </row>
    <row r="54" spans="6:14">
      <c r="F54" s="13" t="str">
        <f t="shared" si="6"/>
        <v>C#</v>
      </c>
      <c r="G54" s="14">
        <f t="shared" si="5"/>
        <v>6</v>
      </c>
      <c r="H54">
        <v>52</v>
      </c>
      <c r="I54" s="15">
        <f t="shared" si="0"/>
        <v>1108.73</v>
      </c>
      <c r="J54" t="str">
        <f t="shared" si="1"/>
        <v>C#6</v>
      </c>
      <c r="K54" s="15">
        <f t="shared" si="2"/>
        <v>1108.7</v>
      </c>
      <c r="L54" s="15">
        <f t="shared" si="3"/>
        <v>2217.4</v>
      </c>
      <c r="M54" s="15">
        <f t="shared" si="4"/>
        <v>3322.3461122663534</v>
      </c>
    </row>
    <row r="55" spans="6:14">
      <c r="F55" s="13" t="str">
        <f t="shared" si="6"/>
        <v>D</v>
      </c>
      <c r="G55" s="14">
        <f t="shared" si="5"/>
        <v>6</v>
      </c>
      <c r="H55">
        <v>53</v>
      </c>
      <c r="I55" s="15">
        <f t="shared" si="0"/>
        <v>1174.6600000000001</v>
      </c>
      <c r="J55" t="str">
        <f t="shared" si="1"/>
        <v>D6</v>
      </c>
      <c r="K55" s="15">
        <f t="shared" si="2"/>
        <v>1174.7</v>
      </c>
      <c r="L55" s="15">
        <f t="shared" si="3"/>
        <v>2349.4</v>
      </c>
      <c r="M55" s="15">
        <f t="shared" si="4"/>
        <v>3520.122646414075</v>
      </c>
    </row>
    <row r="56" spans="6:14">
      <c r="F56" s="13" t="str">
        <f t="shared" si="6"/>
        <v>D#</v>
      </c>
      <c r="G56" s="14">
        <f t="shared" si="5"/>
        <v>6</v>
      </c>
      <c r="H56">
        <v>54</v>
      </c>
      <c r="I56" s="15">
        <f t="shared" si="0"/>
        <v>1244.51</v>
      </c>
      <c r="J56" t="str">
        <f t="shared" si="1"/>
        <v>D#6</v>
      </c>
      <c r="K56" s="15">
        <f t="shared" si="2"/>
        <v>1244.5</v>
      </c>
      <c r="L56" s="15">
        <f t="shared" si="3"/>
        <v>2489</v>
      </c>
      <c r="M56" s="15">
        <f t="shared" si="4"/>
        <v>3729.28631434606</v>
      </c>
    </row>
    <row r="57" spans="6:14">
      <c r="F57" s="13" t="str">
        <f t="shared" si="6"/>
        <v>E</v>
      </c>
      <c r="G57" s="14">
        <f t="shared" si="5"/>
        <v>6</v>
      </c>
      <c r="H57">
        <v>55</v>
      </c>
      <c r="I57" s="15">
        <f t="shared" si="0"/>
        <v>1318.51</v>
      </c>
      <c r="J57" t="str">
        <f t="shared" si="1"/>
        <v>E6</v>
      </c>
      <c r="K57" s="15">
        <f t="shared" si="2"/>
        <v>1318.5</v>
      </c>
      <c r="L57" s="15">
        <f t="shared" si="3"/>
        <v>2637</v>
      </c>
      <c r="M57" s="15">
        <f t="shared" si="4"/>
        <v>3951.0357617238087</v>
      </c>
    </row>
    <row r="58" spans="6:14">
      <c r="F58" s="13" t="str">
        <f t="shared" si="6"/>
        <v>F</v>
      </c>
      <c r="G58" s="14">
        <f t="shared" si="5"/>
        <v>6</v>
      </c>
      <c r="H58">
        <v>56</v>
      </c>
      <c r="I58" s="15">
        <f t="shared" si="0"/>
        <v>1396.91</v>
      </c>
      <c r="J58" t="str">
        <f t="shared" si="1"/>
        <v>F6</v>
      </c>
      <c r="K58" s="15">
        <f t="shared" si="2"/>
        <v>1396.9</v>
      </c>
      <c r="L58" s="15">
        <f t="shared" si="3"/>
        <v>2793.8</v>
      </c>
      <c r="M58" s="15">
        <f t="shared" si="4"/>
        <v>4185.9703113780724</v>
      </c>
    </row>
    <row r="59" spans="6:14">
      <c r="F59" s="13" t="str">
        <f t="shared" si="6"/>
        <v>F#</v>
      </c>
      <c r="G59" s="14">
        <f t="shared" si="5"/>
        <v>6</v>
      </c>
      <c r="H59">
        <v>57</v>
      </c>
      <c r="I59" s="15">
        <f t="shared" si="0"/>
        <v>1479.98</v>
      </c>
      <c r="J59" t="str">
        <f t="shared" si="1"/>
        <v>F#6</v>
      </c>
      <c r="K59" s="15">
        <f t="shared" si="2"/>
        <v>1480</v>
      </c>
      <c r="L59" s="15">
        <f t="shared" si="3"/>
        <v>2960</v>
      </c>
      <c r="M59" s="15">
        <f t="shared" si="4"/>
        <v>4434.9889475549762</v>
      </c>
    </row>
    <row r="60" spans="6:14">
      <c r="F60" s="13" t="str">
        <f t="shared" si="6"/>
        <v>G</v>
      </c>
      <c r="G60" s="14">
        <f t="shared" si="5"/>
        <v>6</v>
      </c>
      <c r="H60">
        <v>58</v>
      </c>
      <c r="I60" s="15">
        <f t="shared" si="0"/>
        <v>1567.98</v>
      </c>
      <c r="J60" t="str">
        <f t="shared" si="1"/>
        <v>G6</v>
      </c>
      <c r="K60" s="15">
        <f t="shared" si="2"/>
        <v>1568</v>
      </c>
      <c r="L60" s="15">
        <f t="shared" si="3"/>
        <v>3136</v>
      </c>
      <c r="M60" s="15">
        <f t="shared" si="4"/>
        <v>4698.6909930852726</v>
      </c>
    </row>
    <row r="61" spans="6:14">
      <c r="F61" s="13" t="str">
        <f t="shared" si="6"/>
        <v>G#</v>
      </c>
      <c r="G61" s="14">
        <f t="shared" si="5"/>
        <v>6</v>
      </c>
      <c r="H61">
        <v>59</v>
      </c>
      <c r="I61" s="15">
        <f t="shared" si="0"/>
        <v>1661.22</v>
      </c>
      <c r="J61" t="str">
        <f t="shared" si="1"/>
        <v>G#6</v>
      </c>
      <c r="K61" s="15">
        <f t="shared" si="2"/>
        <v>1661.2</v>
      </c>
      <c r="L61" s="15">
        <f t="shared" si="3"/>
        <v>3322.4</v>
      </c>
      <c r="M61" s="15">
        <f t="shared" si="4"/>
        <v>4977.9754322150857</v>
      </c>
    </row>
    <row r="62" spans="6:14">
      <c r="F62" s="13" t="str">
        <f t="shared" si="6"/>
        <v>A</v>
      </c>
      <c r="G62" s="14">
        <f t="shared" si="5"/>
        <v>6</v>
      </c>
      <c r="H62">
        <v>60</v>
      </c>
      <c r="I62" s="15">
        <f t="shared" si="0"/>
        <v>1760</v>
      </c>
      <c r="J62" t="str">
        <f t="shared" si="1"/>
        <v>A6</v>
      </c>
      <c r="K62" s="15">
        <f t="shared" si="2"/>
        <v>1760</v>
      </c>
      <c r="L62" s="15">
        <f t="shared" si="3"/>
        <v>3520</v>
      </c>
      <c r="M62" s="15">
        <f t="shared" si="4"/>
        <v>5274.0409106059178</v>
      </c>
    </row>
    <row r="63" spans="6:14">
      <c r="F63" s="13" t="str">
        <f t="shared" si="6"/>
        <v>A#</v>
      </c>
      <c r="G63" s="14">
        <f t="shared" si="5"/>
        <v>6</v>
      </c>
      <c r="H63">
        <v>61</v>
      </c>
      <c r="I63" s="15">
        <f t="shared" si="0"/>
        <v>1864.66</v>
      </c>
      <c r="J63" t="str">
        <f t="shared" si="1"/>
        <v>A#6</v>
      </c>
      <c r="K63" s="15">
        <f t="shared" si="2"/>
        <v>1864.7</v>
      </c>
      <c r="L63" s="15">
        <f t="shared" si="3"/>
        <v>3729.4</v>
      </c>
      <c r="M63" s="15">
        <f t="shared" si="4"/>
        <v>5587.786412503895</v>
      </c>
    </row>
    <row r="64" spans="6:14">
      <c r="F64" s="13" t="str">
        <f t="shared" si="6"/>
        <v>B</v>
      </c>
      <c r="G64" s="14">
        <f t="shared" si="5"/>
        <v>6</v>
      </c>
      <c r="H64">
        <v>62</v>
      </c>
      <c r="I64" s="15">
        <f t="shared" si="0"/>
        <v>1975.53</v>
      </c>
      <c r="J64" t="str">
        <f t="shared" si="1"/>
        <v>B6</v>
      </c>
      <c r="K64" s="15">
        <f t="shared" si="2"/>
        <v>1975.5</v>
      </c>
      <c r="L64" s="15">
        <f t="shared" si="3"/>
        <v>3951</v>
      </c>
      <c r="M64" s="15">
        <f t="shared" si="4"/>
        <v>5919.8112607397679</v>
      </c>
      <c r="N64" s="15"/>
    </row>
    <row r="65" spans="6:13">
      <c r="F65" s="13" t="str">
        <f t="shared" si="6"/>
        <v>C</v>
      </c>
      <c r="G65" s="14">
        <f t="shared" si="5"/>
        <v>7</v>
      </c>
      <c r="H65">
        <v>63</v>
      </c>
      <c r="I65" s="15">
        <f t="shared" si="0"/>
        <v>2093</v>
      </c>
      <c r="J65" t="str">
        <f t="shared" si="1"/>
        <v>C7</v>
      </c>
      <c r="K65" s="15">
        <f t="shared" si="2"/>
        <v>2093</v>
      </c>
      <c r="L65" s="15">
        <f t="shared" si="3"/>
        <v>4186</v>
      </c>
      <c r="M65" s="15">
        <f t="shared" si="4"/>
        <v>6271.9134238057877</v>
      </c>
    </row>
    <row r="66" spans="6:13">
      <c r="F66" s="13" t="str">
        <f t="shared" si="6"/>
        <v>C#</v>
      </c>
      <c r="G66" s="14">
        <f t="shared" si="5"/>
        <v>7</v>
      </c>
      <c r="H66">
        <v>64</v>
      </c>
      <c r="I66" s="15">
        <f t="shared" ref="I66:I71" si="7">ROUND(55*(2^(1/12))^H66,2)</f>
        <v>2217.46</v>
      </c>
      <c r="J66" t="str">
        <f t="shared" ref="J66:J71" si="8">F66&amp;G66</f>
        <v>C#7</v>
      </c>
      <c r="K66" s="15">
        <f t="shared" si="2"/>
        <v>2217.5</v>
      </c>
      <c r="L66" s="15">
        <f t="shared" si="3"/>
        <v>4435</v>
      </c>
      <c r="M66" s="15">
        <f t="shared" si="4"/>
        <v>6644.9918859480813</v>
      </c>
    </row>
    <row r="67" spans="6:13">
      <c r="F67" s="13" t="str">
        <f t="shared" si="6"/>
        <v>D</v>
      </c>
      <c r="G67" s="14">
        <f t="shared" si="5"/>
        <v>7</v>
      </c>
      <c r="H67">
        <v>65</v>
      </c>
      <c r="I67" s="15">
        <f t="shared" si="7"/>
        <v>2349.3200000000002</v>
      </c>
      <c r="J67" t="str">
        <f t="shared" si="8"/>
        <v>D7</v>
      </c>
      <c r="K67" s="15">
        <f t="shared" ref="K67:K71" si="9">ROUND(I67,1)</f>
        <v>2349.3000000000002</v>
      </c>
      <c r="L67" s="15">
        <f t="shared" ref="L67:L71" si="10">2*K67</f>
        <v>4698.6000000000004</v>
      </c>
      <c r="M67" s="15">
        <f t="shared" ref="M67:M71" si="11">K67*2^(19/12)</f>
        <v>7039.9456314127756</v>
      </c>
    </row>
    <row r="68" spans="6:13">
      <c r="F68" s="13" t="str">
        <f t="shared" si="6"/>
        <v>D#</v>
      </c>
      <c r="G68" s="14">
        <f t="shared" ref="G68:G71" si="12">IF(F68="C",G67+1,G67)</f>
        <v>7</v>
      </c>
      <c r="H68">
        <v>66</v>
      </c>
      <c r="I68" s="15">
        <f t="shared" si="7"/>
        <v>2489.02</v>
      </c>
      <c r="J68" t="str">
        <f t="shared" si="8"/>
        <v>D#7</v>
      </c>
      <c r="K68" s="15">
        <f t="shared" si="9"/>
        <v>2489</v>
      </c>
      <c r="L68" s="15">
        <f t="shared" si="10"/>
        <v>4978</v>
      </c>
      <c r="M68" s="15">
        <f t="shared" si="11"/>
        <v>7458.5726286921199</v>
      </c>
    </row>
    <row r="69" spans="6:13">
      <c r="F69" s="13" t="str">
        <f t="shared" si="6"/>
        <v>E</v>
      </c>
      <c r="G69" s="14">
        <f t="shared" si="12"/>
        <v>7</v>
      </c>
      <c r="H69">
        <v>67</v>
      </c>
      <c r="I69" s="15">
        <f t="shared" si="7"/>
        <v>2637.02</v>
      </c>
      <c r="J69" t="str">
        <f t="shared" si="8"/>
        <v>E7</v>
      </c>
      <c r="K69" s="15">
        <f t="shared" si="9"/>
        <v>2637</v>
      </c>
      <c r="L69" s="15">
        <f t="shared" si="10"/>
        <v>5274</v>
      </c>
      <c r="M69" s="15">
        <f t="shared" si="11"/>
        <v>7902.0715234476174</v>
      </c>
    </row>
    <row r="70" spans="6:13">
      <c r="F70" s="13" t="str">
        <f t="shared" si="6"/>
        <v>F</v>
      </c>
      <c r="G70" s="14">
        <f t="shared" si="12"/>
        <v>7</v>
      </c>
      <c r="H70">
        <v>68</v>
      </c>
      <c r="I70" s="15">
        <f t="shared" si="7"/>
        <v>2793.83</v>
      </c>
      <c r="J70" t="str">
        <f t="shared" si="8"/>
        <v>F7</v>
      </c>
      <c r="K70" s="15">
        <f t="shared" si="9"/>
        <v>2793.8</v>
      </c>
      <c r="L70" s="15">
        <f t="shared" si="10"/>
        <v>5587.6</v>
      </c>
      <c r="M70" s="15">
        <f t="shared" si="11"/>
        <v>8371.9406227561449</v>
      </c>
    </row>
    <row r="71" spans="6:13">
      <c r="F71" s="13" t="str">
        <f t="shared" si="6"/>
        <v>F#</v>
      </c>
      <c r="G71" s="14">
        <f t="shared" si="12"/>
        <v>7</v>
      </c>
      <c r="H71">
        <v>69</v>
      </c>
      <c r="I71" s="15">
        <f t="shared" si="7"/>
        <v>2959.96</v>
      </c>
      <c r="J71" t="str">
        <f t="shared" si="8"/>
        <v>F#7</v>
      </c>
      <c r="K71" s="15">
        <f t="shared" si="9"/>
        <v>2960</v>
      </c>
      <c r="L71" s="15">
        <f t="shared" si="10"/>
        <v>5920</v>
      </c>
      <c r="M71" s="15">
        <f t="shared" si="11"/>
        <v>8869.9778951099524</v>
      </c>
    </row>
    <row r="72" spans="6:13">
      <c r="F72" s="13" t="str">
        <f t="shared" si="6"/>
        <v>G</v>
      </c>
    </row>
    <row r="73" spans="6:13">
      <c r="F73" s="13" t="str">
        <f t="shared" si="6"/>
        <v>G#</v>
      </c>
    </row>
  </sheetData>
  <sortState ref="P3:S12">
    <sortCondition ref="P2"/>
  </sortState>
  <conditionalFormatting sqref="N64 J2:M71">
    <cfRule type="expression" dxfId="1" priority="1">
      <formula>J2=$B$14</formula>
    </cfRule>
    <cfRule type="expression" dxfId="0" priority="2">
      <formula>J2=#REF!</formula>
    </cfRule>
  </conditionalFormatting>
  <dataValidations count="1">
    <dataValidation type="list" errorStyle="warning" allowBlank="1" showInputMessage="1" showErrorMessage="1" sqref="B1">
      <formula1>$P$2:$P$12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Helmholtz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Paschalis</dc:creator>
  <cp:lastModifiedBy>Paschalis</cp:lastModifiedBy>
  <dcterms:created xsi:type="dcterms:W3CDTF">2014-11-26T07:13:49Z</dcterms:created>
  <dcterms:modified xsi:type="dcterms:W3CDTF">2014-11-26T07:30:19Z</dcterms:modified>
</cp:coreProperties>
</file>